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Human_Resources\"/>
    </mc:Choice>
  </mc:AlternateContent>
  <bookViews>
    <workbookView xWindow="0" yWindow="0" windowWidth="19200" windowHeight="11595"/>
  </bookViews>
  <sheets>
    <sheet name="Acct" sheetId="1" r:id="rId1"/>
    <sheet name="Eng" sheetId="2" r:id="rId2"/>
    <sheet name="F&amp;B" sheetId="4" r:id="rId3"/>
    <sheet name="F&amp;B Chart" sheetId="8" r:id="rId4"/>
    <sheet name="HR" sheetId="5" r:id="rId5"/>
    <sheet name="Ops" sheetId="6" r:id="rId6"/>
    <sheet name="S&amp;M" sheetId="3" r:id="rId7"/>
    <sheet name="Summary" sheetId="7" r:id="rId8"/>
  </sheets>
  <calcPr calcId="15251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9" i="4"/>
  <c r="H8" i="4"/>
  <c r="H7" i="4"/>
  <c r="H6" i="4"/>
  <c r="H5" i="4"/>
  <c r="H4" i="4"/>
  <c r="H9" i="5"/>
  <c r="H8" i="5"/>
  <c r="H7" i="5"/>
  <c r="H6" i="5"/>
  <c r="H5" i="5"/>
  <c r="H4" i="5"/>
  <c r="H9" i="6"/>
  <c r="H8" i="6"/>
  <c r="H7" i="6"/>
  <c r="H6" i="6"/>
  <c r="H5" i="6"/>
  <c r="H4" i="6"/>
  <c r="H9" i="3"/>
  <c r="H8" i="3"/>
  <c r="H7" i="3"/>
  <c r="H6" i="3"/>
  <c r="H5" i="3"/>
  <c r="H4" i="3"/>
  <c r="H9" i="2"/>
  <c r="H8" i="2"/>
  <c r="H7" i="2"/>
  <c r="H6" i="2"/>
  <c r="H5" i="2"/>
  <c r="H4" i="2"/>
  <c r="H3" i="1"/>
  <c r="H3" i="4"/>
  <c r="H3" i="5"/>
  <c r="H3" i="6"/>
  <c r="H3" i="3"/>
  <c r="H3" i="2"/>
  <c r="H12" i="2"/>
  <c r="H12" i="4"/>
  <c r="H12" i="5"/>
  <c r="H12" i="6"/>
  <c r="H12" i="3"/>
  <c r="D15" i="2"/>
  <c r="D15" i="4"/>
  <c r="D15" i="5"/>
  <c r="D15" i="6"/>
  <c r="D15" i="3"/>
  <c r="D15" i="1"/>
  <c r="D14" i="2"/>
  <c r="D14" i="4"/>
  <c r="D14" i="5"/>
  <c r="D14" i="6"/>
  <c r="D14" i="3"/>
  <c r="D14" i="1"/>
  <c r="D13" i="2"/>
  <c r="D13" i="4"/>
  <c r="D13" i="5"/>
  <c r="D13" i="6"/>
  <c r="D13" i="3"/>
  <c r="D13" i="1"/>
  <c r="D12" i="2"/>
  <c r="D12" i="4"/>
  <c r="D12" i="5"/>
  <c r="D12" i="6"/>
  <c r="D12" i="3"/>
  <c r="D12" i="1"/>
  <c r="D10" i="1"/>
  <c r="E9" i="1" s="1"/>
  <c r="D10" i="2"/>
  <c r="B5" i="7"/>
  <c r="C5" i="7" s="1"/>
  <c r="D5" i="7" s="1"/>
  <c r="D10" i="3"/>
  <c r="E7" i="3" s="1"/>
  <c r="D10" i="4"/>
  <c r="B6" i="7" s="1"/>
  <c r="C6" i="7" s="1"/>
  <c r="D6" i="7" s="1"/>
  <c r="D10" i="5"/>
  <c r="E7" i="5" s="1"/>
  <c r="D10" i="6"/>
  <c r="B8" i="7"/>
  <c r="C8" i="7" s="1"/>
  <c r="D8" i="7" s="1"/>
  <c r="F9" i="2"/>
  <c r="F8" i="2"/>
  <c r="F7" i="2"/>
  <c r="F6" i="2"/>
  <c r="F5" i="2"/>
  <c r="F4" i="2"/>
  <c r="F9" i="4"/>
  <c r="F8" i="4"/>
  <c r="F7" i="4"/>
  <c r="F6" i="4"/>
  <c r="F5" i="4"/>
  <c r="F4" i="4"/>
  <c r="F9" i="5"/>
  <c r="F8" i="5"/>
  <c r="F7" i="5"/>
  <c r="F6" i="5"/>
  <c r="F5" i="5"/>
  <c r="F4" i="5"/>
  <c r="F9" i="6"/>
  <c r="F8" i="6"/>
  <c r="F7" i="6"/>
  <c r="F6" i="6"/>
  <c r="F5" i="6"/>
  <c r="F4" i="6"/>
  <c r="F9" i="3"/>
  <c r="F8" i="3"/>
  <c r="F7" i="3"/>
  <c r="F6" i="3"/>
  <c r="F5" i="3"/>
  <c r="F4" i="3"/>
  <c r="F9" i="1"/>
  <c r="F8" i="1"/>
  <c r="F7" i="1"/>
  <c r="F6" i="1"/>
  <c r="F5" i="1"/>
  <c r="F4" i="1"/>
  <c r="F3" i="2"/>
  <c r="F3" i="4"/>
  <c r="F3" i="5"/>
  <c r="F3" i="6"/>
  <c r="F3" i="3"/>
  <c r="F3" i="1"/>
  <c r="E9" i="2"/>
  <c r="E8" i="2"/>
  <c r="E7" i="2"/>
  <c r="E6" i="2"/>
  <c r="E5" i="2"/>
  <c r="E4" i="2"/>
  <c r="E8" i="4"/>
  <c r="E6" i="4"/>
  <c r="E4" i="4"/>
  <c r="E9" i="6"/>
  <c r="E8" i="6"/>
  <c r="E7" i="6"/>
  <c r="E6" i="6"/>
  <c r="E5" i="6"/>
  <c r="E4" i="6"/>
  <c r="E6" i="3"/>
  <c r="E4" i="1"/>
  <c r="E3" i="2"/>
  <c r="E3" i="4"/>
  <c r="E3" i="6"/>
  <c r="E8" i="1" l="1"/>
  <c r="E6" i="5"/>
  <c r="E5" i="4"/>
  <c r="E7" i="4"/>
  <c r="E9" i="4"/>
  <c r="E3" i="3"/>
  <c r="E7" i="1"/>
  <c r="E9" i="3"/>
  <c r="E5" i="5"/>
  <c r="B7" i="7"/>
  <c r="B9" i="7"/>
  <c r="B4" i="7"/>
  <c r="E5" i="3"/>
  <c r="E9" i="5"/>
  <c r="E3" i="1"/>
  <c r="E6" i="1"/>
  <c r="E4" i="3"/>
  <c r="E8" i="3"/>
  <c r="E4" i="5"/>
  <c r="E8" i="5"/>
  <c r="E3" i="5"/>
  <c r="E5" i="1"/>
  <c r="C7" i="7" l="1"/>
  <c r="D7" i="7" s="1"/>
  <c r="C9" i="7"/>
  <c r="D9" i="7" s="1"/>
  <c r="D4" i="7"/>
  <c r="C4" i="7"/>
  <c r="B10" i="7"/>
  <c r="C10" i="7" l="1"/>
  <c r="D10" i="7" s="1"/>
</calcChain>
</file>

<file path=xl/sharedStrings.xml><?xml version="1.0" encoding="utf-8"?>
<sst xmlns="http://schemas.openxmlformats.org/spreadsheetml/2006/main" count="207" uniqueCount="129">
  <si>
    <t>Employee #</t>
  </si>
  <si>
    <t>First Name</t>
  </si>
  <si>
    <t>Last Name</t>
  </si>
  <si>
    <t>1047</t>
  </si>
  <si>
    <t>Samantha</t>
  </si>
  <si>
    <t>Turnbull</t>
  </si>
  <si>
    <t>Operations</t>
  </si>
  <si>
    <t>1314</t>
  </si>
  <si>
    <t>Lenesha</t>
  </si>
  <si>
    <t>Barnett</t>
  </si>
  <si>
    <t>Accounting</t>
  </si>
  <si>
    <t>1637</t>
  </si>
  <si>
    <t>Cozetta</t>
  </si>
  <si>
    <t>Nemeth</t>
  </si>
  <si>
    <t>Food and Beverages</t>
  </si>
  <si>
    <t>1673</t>
  </si>
  <si>
    <t>Boris</t>
  </si>
  <si>
    <t>Kozinsky</t>
  </si>
  <si>
    <t>Engineering</t>
  </si>
  <si>
    <t>1834</t>
  </si>
  <si>
    <t>Heather</t>
  </si>
  <si>
    <t>Carlson</t>
  </si>
  <si>
    <t>Human Resources</t>
  </si>
  <si>
    <t>1905</t>
  </si>
  <si>
    <t>Jenny</t>
  </si>
  <si>
    <t>Baldwin</t>
  </si>
  <si>
    <t>2330</t>
  </si>
  <si>
    <t>Laura</t>
  </si>
  <si>
    <t>Wilkerson</t>
  </si>
  <si>
    <t>2389</t>
  </si>
  <si>
    <t>Phillipe</t>
  </si>
  <si>
    <t>Trager</t>
  </si>
  <si>
    <t>2587</t>
  </si>
  <si>
    <t>Dana</t>
  </si>
  <si>
    <t>Sanderson</t>
  </si>
  <si>
    <t>3266</t>
  </si>
  <si>
    <t>Danny</t>
  </si>
  <si>
    <t>Andrews</t>
  </si>
  <si>
    <t>Sales and Marketing</t>
  </si>
  <si>
    <t>3469</t>
  </si>
  <si>
    <t>Monica</t>
  </si>
  <si>
    <t>Feingold</t>
  </si>
  <si>
    <t>4809</t>
  </si>
  <si>
    <t>Kelly</t>
  </si>
  <si>
    <t>Wickers</t>
  </si>
  <si>
    <t>5591</t>
  </si>
  <si>
    <t>Binghui</t>
  </si>
  <si>
    <t>Wu</t>
  </si>
  <si>
    <t>5716</t>
  </si>
  <si>
    <t>Mauro</t>
  </si>
  <si>
    <t>Calva</t>
  </si>
  <si>
    <t>6894</t>
  </si>
  <si>
    <t>Daniel</t>
  </si>
  <si>
    <t>Farnsworth</t>
  </si>
  <si>
    <t>6895</t>
  </si>
  <si>
    <t>Taylor</t>
  </si>
  <si>
    <t>Kiley</t>
  </si>
  <si>
    <t>8231</t>
  </si>
  <si>
    <t>Jason</t>
  </si>
  <si>
    <t>Krawulski</t>
  </si>
  <si>
    <t>8699</t>
  </si>
  <si>
    <t>Jacqui</t>
  </si>
  <si>
    <t>Samolewicz</t>
  </si>
  <si>
    <t>9366</t>
  </si>
  <si>
    <t>Kenneth</t>
  </si>
  <si>
    <t>Hanlon</t>
  </si>
  <si>
    <t>9752</t>
  </si>
  <si>
    <t>Walter</t>
  </si>
  <si>
    <t>Perrie</t>
  </si>
  <si>
    <t>Annual Salary</t>
  </si>
  <si>
    <t>Date of Hire</t>
  </si>
  <si>
    <t>Lee</t>
  </si>
  <si>
    <t>Jeffrey</t>
  </si>
  <si>
    <t>Smith</t>
  </si>
  <si>
    <t>Jane</t>
  </si>
  <si>
    <t>Lapherst</t>
  </si>
  <si>
    <t>Benny</t>
  </si>
  <si>
    <t>Bellingham</t>
  </si>
  <si>
    <t>Peter</t>
  </si>
  <si>
    <t>Edward P.</t>
  </si>
  <si>
    <t>Mendoza</t>
  </si>
  <si>
    <t>Kemper</t>
  </si>
  <si>
    <t>Eric</t>
  </si>
  <si>
    <t>Moriarty</t>
  </si>
  <si>
    <t>Phillip</t>
  </si>
  <si>
    <t>Bernard</t>
  </si>
  <si>
    <t>Jamie</t>
  </si>
  <si>
    <t>Phillips</t>
  </si>
  <si>
    <t>Jean</t>
  </si>
  <si>
    <t>Davis</t>
  </si>
  <si>
    <t>Shawna</t>
  </si>
  <si>
    <t>Briers</t>
  </si>
  <si>
    <t>Natasha</t>
  </si>
  <si>
    <t>Downs</t>
  </si>
  <si>
    <t>Laker</t>
  </si>
  <si>
    <t>Shirley</t>
  </si>
  <si>
    <t>Andy</t>
  </si>
  <si>
    <t>Fox</t>
  </si>
  <si>
    <t>Cadorette</t>
  </si>
  <si>
    <t>Lester</t>
  </si>
  <si>
    <t>Susan</t>
  </si>
  <si>
    <t>Rooney</t>
  </si>
  <si>
    <t>Eva Jean</t>
  </si>
  <si>
    <t>Thomas</t>
  </si>
  <si>
    <t>Terry</t>
  </si>
  <si>
    <t>Bloomquist</t>
  </si>
  <si>
    <t>Haynes</t>
  </si>
  <si>
    <t>Jeanette</t>
  </si>
  <si>
    <t>Hazlette</t>
  </si>
  <si>
    <t>John</t>
  </si>
  <si>
    <t>Andreotti</t>
  </si>
  <si>
    <t>Marcus</t>
  </si>
  <si>
    <t>Percent of 
Total Salary</t>
  </si>
  <si>
    <t>`</t>
  </si>
  <si>
    <t>Monthly Salary</t>
  </si>
  <si>
    <t>Total</t>
  </si>
  <si>
    <t>New Salaries</t>
  </si>
  <si>
    <t>Possible raise:</t>
  </si>
  <si>
    <t>5% Raise</t>
  </si>
  <si>
    <t>Department</t>
  </si>
  <si>
    <t>Salary Analysis</t>
  </si>
  <si>
    <t>Totals</t>
  </si>
  <si>
    <t>Annual Salaries</t>
  </si>
  <si>
    <t>Average</t>
  </si>
  <si>
    <t>Maximum</t>
  </si>
  <si>
    <t>Minimum</t>
  </si>
  <si>
    <t>Employees earning over $50,000/year:</t>
  </si>
  <si>
    <t>Eligible for 
Increase?</t>
  </si>
  <si>
    <t>Employees earning over $50,000/year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</si>
</sst>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m/d/yy;@"/>
  </numFmts>
  <fonts count="7" x14ac:knownFonts="1">
    <font>
      <sz val="10"/>
      <name val="Arial"/>
    </font>
    <font>
      <sz val="10"/>
      <name val="Arial"/>
    </font>
    <font>
      <sz val="10"/>
      <color indexed="8"/>
      <name val="Arial"/>
    </font>
    <font>
      <sz val="8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6"/>
      <color indexed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0" borderId="0" xfId="2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3" fontId="0" fillId="0" borderId="0" xfId="0" applyNumberFormat="1"/>
    <xf numFmtId="0" fontId="4" fillId="0" borderId="3" xfId="2" applyFont="1" applyFill="1" applyBorder="1" applyAlignment="1">
      <alignment horizontal="center"/>
    </xf>
    <xf numFmtId="4" fontId="4" fillId="0" borderId="3" xfId="2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49" fontId="2" fillId="0" borderId="1" xfId="2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2" fillId="0" borderId="1" xfId="2" applyNumberFormat="1" applyFont="1" applyFill="1" applyBorder="1" applyAlignment="1">
      <alignment wrapText="1"/>
    </xf>
    <xf numFmtId="14" fontId="0" fillId="0" borderId="0" xfId="0" applyNumberFormat="1"/>
    <xf numFmtId="3" fontId="4" fillId="0" borderId="3" xfId="2" applyNumberFormat="1" applyFont="1" applyFill="1" applyBorder="1" applyAlignment="1">
      <alignment horizontal="center"/>
    </xf>
    <xf numFmtId="3" fontId="0" fillId="0" borderId="0" xfId="0" applyNumberFormat="1" applyAlignment="1">
      <alignment horizontal="right"/>
    </xf>
    <xf numFmtId="164" fontId="2" fillId="0" borderId="1" xfId="2" applyNumberFormat="1" applyFont="1" applyFill="1" applyBorder="1" applyAlignment="1">
      <alignment wrapText="1"/>
    </xf>
    <xf numFmtId="164" fontId="0" fillId="0" borderId="0" xfId="0" applyNumberFormat="1" applyAlignment="1"/>
    <xf numFmtId="164" fontId="0" fillId="0" borderId="0" xfId="0" applyNumberFormat="1" applyAlignment="1">
      <alignment horizontal="right"/>
    </xf>
    <xf numFmtId="164" fontId="2" fillId="0" borderId="2" xfId="2" applyNumberFormat="1" applyFont="1" applyFill="1" applyBorder="1" applyAlignment="1">
      <alignment wrapText="1"/>
    </xf>
    <xf numFmtId="164" fontId="0" fillId="0" borderId="0" xfId="0" applyNumberFormat="1"/>
    <xf numFmtId="164" fontId="2" fillId="0" borderId="0" xfId="2" applyNumberFormat="1" applyFont="1" applyFill="1" applyBorder="1" applyAlignment="1">
      <alignment wrapText="1"/>
    </xf>
    <xf numFmtId="165" fontId="0" fillId="0" borderId="0" xfId="1" applyNumberFormat="1" applyFont="1"/>
    <xf numFmtId="165" fontId="0" fillId="0" borderId="0" xfId="0" applyNumberFormat="1"/>
    <xf numFmtId="0" fontId="6" fillId="2" borderId="0" xfId="0" applyFont="1" applyFill="1" applyAlignment="1">
      <alignment horizontal="center"/>
    </xf>
    <xf numFmtId="3" fontId="4" fillId="0" borderId="3" xfId="2" applyNumberFormat="1" applyFont="1" applyFill="1" applyBorder="1" applyAlignment="1">
      <alignment horizontal="center" wrapText="1"/>
    </xf>
    <xf numFmtId="4" fontId="4" fillId="0" borderId="3" xfId="2" applyNumberFormat="1" applyFont="1" applyFill="1" applyBorder="1" applyAlignment="1">
      <alignment horizontal="center" wrapText="1"/>
    </xf>
    <xf numFmtId="9" fontId="2" fillId="0" borderId="1" xfId="3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9" fontId="0" fillId="0" borderId="0" xfId="0" applyNumberFormat="1"/>
    <xf numFmtId="0" fontId="5" fillId="0" borderId="0" xfId="0" applyFont="1"/>
    <xf numFmtId="165" fontId="5" fillId="0" borderId="0" xfId="1" applyNumberFormat="1" applyFont="1"/>
    <xf numFmtId="165" fontId="5" fillId="0" borderId="0" xfId="0" applyNumberFormat="1" applyFont="1"/>
    <xf numFmtId="0" fontId="0" fillId="0" borderId="0" xfId="0" applyAlignment="1">
      <alignment horizontal="left"/>
    </xf>
    <xf numFmtId="16" fontId="0" fillId="0" borderId="0" xfId="0" applyNumberFormat="1"/>
    <xf numFmtId="0" fontId="0" fillId="0" borderId="0" xfId="0" applyNumberFormat="1"/>
    <xf numFmtId="166" fontId="2" fillId="0" borderId="1" xfId="2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5" fillId="0" borderId="4" xfId="0" applyFont="1" applyFill="1" applyBorder="1" applyAlignment="1">
      <alignment horizontal="center" wrapText="1"/>
    </xf>
    <xf numFmtId="22" fontId="0" fillId="0" borderId="0" xfId="0" applyNumberFormat="1" applyAlignment="1">
      <alignment horizontal="right"/>
    </xf>
    <xf numFmtId="22" fontId="0" fillId="0" borderId="0" xfId="0" applyNumberFormat="1"/>
    <xf numFmtId="0" fontId="6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6"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Food &amp; Beverage Salary Breakdown
</a:t>
            </a:r>
          </a:p>
        </c:rich>
      </c:tx>
      <c:layout>
        <c:manualLayout>
          <c:xMode val="edge"/>
          <c:yMode val="edge"/>
          <c:x val="0.34295227524972277"/>
          <c:y val="1.9575856443719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092119866814651"/>
          <c:y val="0.38662316476345865"/>
          <c:w val="0.6581576026637076"/>
          <c:h val="0.38336052202283871"/>
        </c:manualLayout>
      </c:layout>
      <c:pie3DChart>
        <c:varyColors val="1"/>
        <c:ser>
          <c:idx val="0"/>
          <c:order val="0"/>
          <c:tx>
            <c:strRef>
              <c:f>'F&amp;B'!$D$2</c:f>
              <c:strCache>
                <c:ptCount val="1"/>
                <c:pt idx="0">
                  <c:v>Annual Salary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'F&amp;B'!$B$3:$B$9</c:f>
              <c:strCache>
                <c:ptCount val="7"/>
                <c:pt idx="0">
                  <c:v>Nemeth</c:v>
                </c:pt>
                <c:pt idx="1">
                  <c:v>Wu</c:v>
                </c:pt>
                <c:pt idx="2">
                  <c:v>Krawulski</c:v>
                </c:pt>
                <c:pt idx="3">
                  <c:v>Samolewicz</c:v>
                </c:pt>
                <c:pt idx="4">
                  <c:v>Moriarty</c:v>
                </c:pt>
                <c:pt idx="5">
                  <c:v>Fox</c:v>
                </c:pt>
                <c:pt idx="6">
                  <c:v>Cadorette</c:v>
                </c:pt>
              </c:strCache>
            </c:strRef>
          </c:cat>
          <c:val>
            <c:numRef>
              <c:f>'F&amp;B'!$D$3:$D$9</c:f>
              <c:numCache>
                <c:formatCode>"$"#,##0</c:formatCode>
                <c:ptCount val="7"/>
                <c:pt idx="0">
                  <c:v>60000</c:v>
                </c:pt>
                <c:pt idx="1">
                  <c:v>57500</c:v>
                </c:pt>
                <c:pt idx="2">
                  <c:v>70000</c:v>
                </c:pt>
                <c:pt idx="3">
                  <c:v>45000</c:v>
                </c:pt>
                <c:pt idx="4">
                  <c:v>90000</c:v>
                </c:pt>
                <c:pt idx="5">
                  <c:v>65000</c:v>
                </c:pt>
                <c:pt idx="6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Salaries by Department</a:t>
            </a:r>
          </a:p>
        </c:rich>
      </c:tx>
      <c:layout>
        <c:manualLayout>
          <c:xMode val="edge"/>
          <c:yMode val="edge"/>
          <c:x val="9.2057761732852059E-2"/>
          <c:y val="5.75222481727223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10830324909744"/>
          <c:y val="0.27876166422165433"/>
          <c:w val="0.86462093862815925"/>
          <c:h val="0.5398241751593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Food and Beverages</c:v>
                </c:pt>
                <c:pt idx="3">
                  <c:v>Human Resources</c:v>
                </c:pt>
                <c:pt idx="4">
                  <c:v>Operations</c:v>
                </c:pt>
                <c:pt idx="5">
                  <c:v>Sales and Marketing</c:v>
                </c:pt>
              </c:strCache>
            </c:strRef>
          </c:cat>
          <c:val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Food and Beverages</c:v>
                </c:pt>
                <c:pt idx="3">
                  <c:v>Human Resources</c:v>
                </c:pt>
                <c:pt idx="4">
                  <c:v>Operations</c:v>
                </c:pt>
                <c:pt idx="5">
                  <c:v>Sales and Marketing</c:v>
                </c:pt>
              </c:strCache>
            </c:strRef>
          </c:cat>
          <c:val>
            <c:numRef>
              <c:f>Summary!$B$4:$B$9</c:f>
              <c:numCache>
                <c:formatCode>_("$"* #,##0_);_("$"* \(#,##0\);_("$"* "-"??_);_(@_)</c:formatCode>
                <c:ptCount val="6"/>
                <c:pt idx="0">
                  <c:v>400000</c:v>
                </c:pt>
                <c:pt idx="1">
                  <c:v>412500</c:v>
                </c:pt>
                <c:pt idx="2">
                  <c:v>432500</c:v>
                </c:pt>
                <c:pt idx="3">
                  <c:v>408200</c:v>
                </c:pt>
                <c:pt idx="4">
                  <c:v>403250</c:v>
                </c:pt>
                <c:pt idx="5">
                  <c:v>412500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65424"/>
        <c:axId val="287617792"/>
      </c:barChart>
      <c:catAx>
        <c:axId val="28826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761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61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8265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9" workbookViewId="0"/>
  </sheetViews>
  <pageMargins left="0.75" right="0.75" top="1" bottom="1" header="0.5" footer="0.5"/>
  <pageSetup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80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16</xdr:row>
      <xdr:rowOff>152400</xdr:rowOff>
    </xdr:from>
    <xdr:to>
      <xdr:col>6</xdr:col>
      <xdr:colOff>466725</xdr:colOff>
      <xdr:row>30</xdr:row>
      <xdr:rowOff>38100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628650</xdr:colOff>
      <xdr:row>13</xdr:row>
      <xdr:rowOff>95250</xdr:rowOff>
    </xdr:from>
    <xdr:to>
      <xdr:col>7</xdr:col>
      <xdr:colOff>19050</xdr:colOff>
      <xdr:row>21</xdr:row>
      <xdr:rowOff>19050</xdr:rowOff>
    </xdr:to>
    <xdr:sp macro="" textlink="">
      <xdr:nvSpPr>
        <xdr:cNvPr id="2051" name="AutoShape 3"/>
        <xdr:cNvSpPr>
          <a:spLocks noChangeArrowheads="1"/>
        </xdr:cNvSpPr>
      </xdr:nvSpPr>
      <xdr:spPr bwMode="auto">
        <a:xfrm>
          <a:off x="3486150" y="2609850"/>
          <a:ext cx="2095500" cy="1219200"/>
        </a:xfrm>
        <a:prstGeom prst="wedgeEllipseCallout">
          <a:avLst>
            <a:gd name="adj1" fmla="val -83634"/>
            <a:gd name="adj2" fmla="val 5312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Increased emphasis on banquets required two additional F&amp;B staff to be hired.</a:t>
          </a:r>
        </a:p>
      </xdr:txBody>
    </xdr:sp>
    <xdr:clientData/>
  </xdr:twoCellAnchor>
  <xdr:twoCellAnchor editAs="oneCell">
    <xdr:from>
      <xdr:col>0</xdr:col>
      <xdr:colOff>676275</xdr:colOff>
      <xdr:row>11</xdr:row>
      <xdr:rowOff>133350</xdr:rowOff>
    </xdr:from>
    <xdr:to>
      <xdr:col>1</xdr:col>
      <xdr:colOff>666750</xdr:colOff>
      <xdr:row>16</xdr:row>
      <xdr:rowOff>57150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676275" y="2324100"/>
          <a:ext cx="1209675" cy="733425"/>
        </a:xfrm>
        <a:prstGeom prst="wedgeEllipseCallout">
          <a:avLst>
            <a:gd name="adj1" fmla="val -49213"/>
            <a:gd name="adj2" fmla="val 18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$100,000 total  allows for 4% raise.</a:t>
          </a:r>
        </a:p>
      </xdr:txBody>
    </xdr:sp>
    <xdr:clientData/>
  </xdr:twoCellAnchor>
  <xdr:twoCellAnchor>
    <xdr:from>
      <xdr:col>1</xdr:col>
      <xdr:colOff>571500</xdr:colOff>
      <xdr:row>12</xdr:row>
      <xdr:rowOff>19050</xdr:rowOff>
    </xdr:from>
    <xdr:to>
      <xdr:col>1</xdr:col>
      <xdr:colOff>790575</xdr:colOff>
      <xdr:row>12</xdr:row>
      <xdr:rowOff>133350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 flipV="1">
          <a:off x="1790700" y="2371725"/>
          <a:ext cx="219075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10</xdr:row>
      <xdr:rowOff>47625</xdr:rowOff>
    </xdr:from>
    <xdr:to>
      <xdr:col>2</xdr:col>
      <xdr:colOff>200025</xdr:colOff>
      <xdr:row>12</xdr:row>
      <xdr:rowOff>28575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 flipV="1">
          <a:off x="1647825" y="2076450"/>
          <a:ext cx="7620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H1"/>
    </sheetView>
  </sheetViews>
  <sheetFormatPr defaultRowHeight="12.75" x14ac:dyDescent="0.2"/>
  <cols>
    <col min="1" max="1" width="11.5703125" style="2" bestFit="1" customWidth="1"/>
    <col min="2" max="3" width="11.42578125" customWidth="1"/>
    <col min="4" max="4" width="16.140625" style="15" bestFit="1" customWidth="1"/>
    <col min="5" max="5" width="12" style="15" bestFit="1" customWidth="1"/>
    <col min="6" max="6" width="12" style="15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8" customFormat="1" ht="44.25" customHeight="1" x14ac:dyDescent="0.2">
      <c r="A2" s="6" t="s">
        <v>0</v>
      </c>
      <c r="B2" s="6" t="s">
        <v>2</v>
      </c>
      <c r="C2" s="6" t="s">
        <v>1</v>
      </c>
      <c r="D2" s="14" t="s">
        <v>69</v>
      </c>
      <c r="E2" s="25" t="s">
        <v>112</v>
      </c>
      <c r="F2" s="25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7</v>
      </c>
      <c r="B3" s="1" t="s">
        <v>9</v>
      </c>
      <c r="C3" s="1" t="s">
        <v>8</v>
      </c>
      <c r="D3" s="16">
        <v>45000</v>
      </c>
      <c r="E3" s="27">
        <f>D3/$D$10</f>
        <v>0.1125</v>
      </c>
      <c r="F3" s="28">
        <f>D3/12</f>
        <v>3750</v>
      </c>
      <c r="G3" s="36">
        <v>42384</v>
      </c>
      <c r="H3" s="38" t="str">
        <f>IF(G3&lt;=DATEVALUE("1/1/06"),"Yes","No")</f>
        <v>No</v>
      </c>
    </row>
    <row r="4" spans="1:8" ht="15" customHeight="1" x14ac:dyDescent="0.2">
      <c r="A4" s="10" t="s">
        <v>32</v>
      </c>
      <c r="B4" s="1" t="s">
        <v>80</v>
      </c>
      <c r="C4" s="1" t="s">
        <v>33</v>
      </c>
      <c r="D4" s="16">
        <v>55000</v>
      </c>
      <c r="E4" s="27">
        <f t="shared" ref="E4:E9" si="0">D4/$D$10</f>
        <v>0.13750000000000001</v>
      </c>
      <c r="F4" s="28">
        <f t="shared" ref="F4:F9" si="1">D4/12</f>
        <v>4583.333333333333</v>
      </c>
      <c r="G4" s="36">
        <v>42370</v>
      </c>
      <c r="H4" s="38" t="str">
        <f t="shared" ref="H4:H9" si="2">IF(G4&lt;=DATEVALUE("1/1/06"),"Yes","No")</f>
        <v>No</v>
      </c>
    </row>
    <row r="5" spans="1:8" ht="15" customHeight="1" x14ac:dyDescent="0.2">
      <c r="A5" s="10" t="s">
        <v>42</v>
      </c>
      <c r="B5" s="1" t="s">
        <v>44</v>
      </c>
      <c r="C5" s="1" t="s">
        <v>43</v>
      </c>
      <c r="D5" s="16">
        <v>60000</v>
      </c>
      <c r="E5" s="27">
        <f t="shared" si="0"/>
        <v>0.15</v>
      </c>
      <c r="F5" s="28">
        <f t="shared" si="1"/>
        <v>5000</v>
      </c>
      <c r="G5" s="36">
        <v>42415</v>
      </c>
      <c r="H5" s="38" t="str">
        <f t="shared" si="2"/>
        <v>No</v>
      </c>
    </row>
    <row r="6" spans="1:8" ht="15" customHeight="1" x14ac:dyDescent="0.2">
      <c r="A6" s="11">
        <v>3535</v>
      </c>
      <c r="B6" s="3" t="s">
        <v>71</v>
      </c>
      <c r="C6" s="3" t="s">
        <v>72</v>
      </c>
      <c r="D6" s="17">
        <v>45000</v>
      </c>
      <c r="E6" s="27">
        <f t="shared" si="0"/>
        <v>0.1125</v>
      </c>
      <c r="F6" s="28">
        <f t="shared" si="1"/>
        <v>3750</v>
      </c>
      <c r="G6" s="37">
        <v>42371</v>
      </c>
      <c r="H6" s="38" t="str">
        <f t="shared" si="2"/>
        <v>No</v>
      </c>
    </row>
    <row r="7" spans="1:8" ht="15" customHeight="1" x14ac:dyDescent="0.2">
      <c r="A7" s="11">
        <v>1345</v>
      </c>
      <c r="B7" s="3" t="s">
        <v>73</v>
      </c>
      <c r="C7" s="3" t="s">
        <v>74</v>
      </c>
      <c r="D7" s="17">
        <v>55000</v>
      </c>
      <c r="E7" s="27">
        <f t="shared" si="0"/>
        <v>0.13750000000000001</v>
      </c>
      <c r="F7" s="28">
        <f t="shared" si="1"/>
        <v>4583.333333333333</v>
      </c>
      <c r="G7" s="37">
        <v>42430</v>
      </c>
      <c r="H7" s="38" t="str">
        <f t="shared" si="2"/>
        <v>No</v>
      </c>
    </row>
    <row r="8" spans="1:8" ht="15" customHeight="1" x14ac:dyDescent="0.2">
      <c r="A8" s="11">
        <v>5630</v>
      </c>
      <c r="B8" s="3" t="s">
        <v>34</v>
      </c>
      <c r="C8" s="3" t="s">
        <v>79</v>
      </c>
      <c r="D8" s="17">
        <v>90000</v>
      </c>
      <c r="E8" s="27">
        <f t="shared" si="0"/>
        <v>0.22500000000000001</v>
      </c>
      <c r="F8" s="28">
        <f t="shared" si="1"/>
        <v>7500</v>
      </c>
      <c r="G8" s="37">
        <v>42370</v>
      </c>
      <c r="H8" s="38" t="str">
        <f t="shared" si="2"/>
        <v>No</v>
      </c>
    </row>
    <row r="9" spans="1:8" ht="15" customHeight="1" x14ac:dyDescent="0.2">
      <c r="A9" s="11">
        <v>1287</v>
      </c>
      <c r="B9" s="3" t="s">
        <v>91</v>
      </c>
      <c r="C9" s="3" t="s">
        <v>92</v>
      </c>
      <c r="D9" s="17">
        <v>50000</v>
      </c>
      <c r="E9" s="27">
        <f t="shared" si="0"/>
        <v>0.125</v>
      </c>
      <c r="F9" s="28">
        <f t="shared" si="1"/>
        <v>4166.666666666667</v>
      </c>
      <c r="G9" s="37">
        <v>42444</v>
      </c>
      <c r="H9" s="38" t="str">
        <f t="shared" si="2"/>
        <v>No</v>
      </c>
    </row>
    <row r="10" spans="1:8" ht="15" customHeight="1" x14ac:dyDescent="0.2">
      <c r="A10" s="33" t="s">
        <v>121</v>
      </c>
      <c r="D10" s="18">
        <f>SUM(D3:D9)</f>
        <v>400000</v>
      </c>
      <c r="E10" s="18"/>
      <c r="F10" s="18"/>
      <c r="G10" s="13"/>
      <c r="H10" s="8"/>
    </row>
    <row r="11" spans="1:8" ht="15" customHeight="1" x14ac:dyDescent="0.2">
      <c r="A11" s="33"/>
      <c r="D11" s="18"/>
      <c r="E11" s="18"/>
      <c r="F11" s="18"/>
      <c r="G11" s="13"/>
    </row>
    <row r="12" spans="1:8" x14ac:dyDescent="0.2">
      <c r="A12" s="33" t="s">
        <v>123</v>
      </c>
      <c r="D12" s="15">
        <f>AVERAGE(D3:D9)</f>
        <v>57142.857142857145</v>
      </c>
      <c r="G12" s="13"/>
      <c r="H12" s="35"/>
    </row>
    <row r="13" spans="1:8" x14ac:dyDescent="0.2">
      <c r="A13" s="33" t="s">
        <v>124</v>
      </c>
      <c r="D13" s="15">
        <f>MAX(D3:D9)</f>
        <v>90000</v>
      </c>
    </row>
    <row r="14" spans="1:8" x14ac:dyDescent="0.2">
      <c r="A14" s="33" t="s">
        <v>125</v>
      </c>
      <c r="D14" s="15">
        <f>MIN(D3:D9)</f>
        <v>45000</v>
      </c>
    </row>
    <row r="15" spans="1:8" x14ac:dyDescent="0.2">
      <c r="A15" s="33" t="s">
        <v>128</v>
      </c>
      <c r="D15" s="15">
        <f>COUNTIF(D3:D9,"&gt;50,000")</f>
        <v>4</v>
      </c>
    </row>
    <row r="17" spans="1:7" x14ac:dyDescent="0.2">
      <c r="A17" s="40"/>
    </row>
    <row r="18" spans="1:7" x14ac:dyDescent="0.2">
      <c r="G18" t="s">
        <v>113</v>
      </c>
    </row>
  </sheetData>
  <mergeCells count="1">
    <mergeCell ref="A1:H1"/>
  </mergeCells>
  <phoneticPr fontId="0" type="noConversion"/>
  <conditionalFormatting sqref="G3:G9">
    <cfRule type="cellIs" dxfId="5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RowHeight="12.75" x14ac:dyDescent="0.2"/>
  <cols>
    <col min="1" max="1" width="11.5703125" bestFit="1" customWidth="1"/>
    <col min="2" max="3" width="11.42578125" customWidth="1"/>
    <col min="4" max="4" width="12.5703125" style="5" bestFit="1" customWidth="1"/>
    <col min="5" max="5" width="12" style="5" bestFit="1" customWidth="1"/>
    <col min="6" max="6" width="12" style="5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9" customFormat="1" ht="44.25" customHeight="1" x14ac:dyDescent="0.2">
      <c r="A2" s="6" t="s">
        <v>0</v>
      </c>
      <c r="B2" s="6" t="s">
        <v>2</v>
      </c>
      <c r="C2" s="6" t="s">
        <v>1</v>
      </c>
      <c r="D2" s="14" t="s">
        <v>69</v>
      </c>
      <c r="E2" s="25" t="s">
        <v>112</v>
      </c>
      <c r="F2" s="25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15</v>
      </c>
      <c r="B3" s="1" t="s">
        <v>17</v>
      </c>
      <c r="C3" s="1" t="s">
        <v>16</v>
      </c>
      <c r="D3" s="16">
        <v>60000</v>
      </c>
      <c r="E3" s="27">
        <f>D3/$D$10</f>
        <v>0.14545454545454545</v>
      </c>
      <c r="F3" s="28">
        <f>D3/12</f>
        <v>5000</v>
      </c>
      <c r="G3" s="12">
        <v>42370</v>
      </c>
      <c r="H3" s="38" t="str">
        <f>IF(G3&lt;=DATEVALUE("1/1/06"),"Yes","No")</f>
        <v>No</v>
      </c>
    </row>
    <row r="4" spans="1:8" ht="15" customHeight="1" x14ac:dyDescent="0.2">
      <c r="A4" s="10" t="s">
        <v>23</v>
      </c>
      <c r="B4" s="1" t="s">
        <v>25</v>
      </c>
      <c r="C4" s="1" t="s">
        <v>24</v>
      </c>
      <c r="D4" s="16">
        <v>60000</v>
      </c>
      <c r="E4" s="27">
        <f t="shared" ref="E4:E9" si="0">D4/$D$10</f>
        <v>0.14545454545454545</v>
      </c>
      <c r="F4" s="28">
        <f t="shared" ref="F4:F9" si="1">D4/12</f>
        <v>5000</v>
      </c>
      <c r="G4" s="12">
        <v>42444</v>
      </c>
      <c r="H4" s="38" t="str">
        <f t="shared" ref="H4:H9" si="2">IF(G4&lt;=DATEVALUE("1/1/06"),"Yes","No")</f>
        <v>No</v>
      </c>
    </row>
    <row r="5" spans="1:8" ht="15" customHeight="1" x14ac:dyDescent="0.2">
      <c r="A5" s="11">
        <v>7311</v>
      </c>
      <c r="B5" t="s">
        <v>75</v>
      </c>
      <c r="C5" t="s">
        <v>76</v>
      </c>
      <c r="D5" s="17">
        <v>45000</v>
      </c>
      <c r="E5" s="27">
        <f t="shared" si="0"/>
        <v>0.10909090909090909</v>
      </c>
      <c r="F5" s="28">
        <f t="shared" si="1"/>
        <v>3750</v>
      </c>
      <c r="G5" s="13">
        <v>42415</v>
      </c>
      <c r="H5" s="38" t="str">
        <f t="shared" si="2"/>
        <v>No</v>
      </c>
    </row>
    <row r="6" spans="1:8" ht="15" customHeight="1" x14ac:dyDescent="0.2">
      <c r="A6" s="11">
        <v>3401</v>
      </c>
      <c r="B6" t="s">
        <v>77</v>
      </c>
      <c r="C6" t="s">
        <v>78</v>
      </c>
      <c r="D6" s="17">
        <v>45000</v>
      </c>
      <c r="E6" s="27">
        <f t="shared" si="0"/>
        <v>0.10909090909090909</v>
      </c>
      <c r="F6" s="28">
        <f t="shared" si="1"/>
        <v>3750</v>
      </c>
      <c r="G6" s="13">
        <v>42415</v>
      </c>
      <c r="H6" s="38" t="str">
        <f t="shared" si="2"/>
        <v>No</v>
      </c>
    </row>
    <row r="7" spans="1:8" ht="15" customHeight="1" x14ac:dyDescent="0.2">
      <c r="A7" s="11">
        <v>8921</v>
      </c>
      <c r="B7" t="s">
        <v>81</v>
      </c>
      <c r="C7" t="s">
        <v>82</v>
      </c>
      <c r="D7" s="17">
        <v>85000</v>
      </c>
      <c r="E7" s="27">
        <f t="shared" si="0"/>
        <v>0.20606060606060606</v>
      </c>
      <c r="F7" s="28">
        <f t="shared" si="1"/>
        <v>7083.333333333333</v>
      </c>
      <c r="G7" s="13">
        <v>42370</v>
      </c>
      <c r="H7" s="38" t="str">
        <f t="shared" si="2"/>
        <v>No</v>
      </c>
    </row>
    <row r="8" spans="1:8" ht="15" customHeight="1" x14ac:dyDescent="0.2">
      <c r="A8" s="11">
        <v>5430</v>
      </c>
      <c r="B8" t="s">
        <v>93</v>
      </c>
      <c r="C8" t="s">
        <v>96</v>
      </c>
      <c r="D8" s="17">
        <v>62500</v>
      </c>
      <c r="E8" s="27">
        <f t="shared" si="0"/>
        <v>0.15151515151515152</v>
      </c>
      <c r="F8" s="28">
        <f t="shared" si="1"/>
        <v>5208.333333333333</v>
      </c>
      <c r="G8" s="13">
        <v>42444</v>
      </c>
      <c r="H8" s="38" t="str">
        <f t="shared" si="2"/>
        <v>No</v>
      </c>
    </row>
    <row r="9" spans="1:8" ht="15" customHeight="1" x14ac:dyDescent="0.2">
      <c r="A9" s="11">
        <v>4590</v>
      </c>
      <c r="B9" t="s">
        <v>94</v>
      </c>
      <c r="C9" t="s">
        <v>95</v>
      </c>
      <c r="D9" s="17">
        <v>55000</v>
      </c>
      <c r="E9" s="27">
        <f t="shared" si="0"/>
        <v>0.13333333333333333</v>
      </c>
      <c r="F9" s="28">
        <f t="shared" si="1"/>
        <v>4583.333333333333</v>
      </c>
      <c r="G9" s="13">
        <v>42444</v>
      </c>
      <c r="H9" s="38" t="str">
        <f t="shared" si="2"/>
        <v>No</v>
      </c>
    </row>
    <row r="10" spans="1:8" ht="15" customHeight="1" x14ac:dyDescent="0.2">
      <c r="A10" s="33" t="s">
        <v>121</v>
      </c>
      <c r="D10" s="20">
        <f>SUM(D3:D9)</f>
        <v>412500</v>
      </c>
      <c r="E10" s="20"/>
      <c r="F10" s="20"/>
      <c r="G10" s="13"/>
    </row>
    <row r="11" spans="1:8" ht="15" customHeight="1" x14ac:dyDescent="0.2">
      <c r="A11" s="33"/>
      <c r="D11" s="20"/>
      <c r="E11" s="20"/>
      <c r="F11" s="20"/>
      <c r="G11" s="13">
        <v>42374</v>
      </c>
    </row>
    <row r="12" spans="1:8" x14ac:dyDescent="0.2">
      <c r="A12" s="33" t="s">
        <v>123</v>
      </c>
      <c r="D12" s="5">
        <f>AVERAGE(D3:D9)</f>
        <v>58928.571428571428</v>
      </c>
      <c r="G12" s="13">
        <v>42379</v>
      </c>
      <c r="H12" s="35">
        <f>G12-G11</f>
        <v>5</v>
      </c>
    </row>
    <row r="13" spans="1:8" x14ac:dyDescent="0.2">
      <c r="A13" s="33" t="s">
        <v>124</v>
      </c>
      <c r="D13" s="5">
        <f>MAX(D3:D9)</f>
        <v>85000</v>
      </c>
    </row>
    <row r="14" spans="1:8" x14ac:dyDescent="0.2">
      <c r="A14" s="33" t="s">
        <v>125</v>
      </c>
      <c r="D14" s="5">
        <f>MIN(D3:D9)</f>
        <v>45000</v>
      </c>
    </row>
    <row r="15" spans="1:8" x14ac:dyDescent="0.2">
      <c r="A15" t="s">
        <v>126</v>
      </c>
      <c r="D15" s="5">
        <f>COUNTIF(D3:D9,"&gt;50,000")</f>
        <v>5</v>
      </c>
    </row>
    <row r="17" spans="1:7" x14ac:dyDescent="0.2">
      <c r="A17" s="41"/>
    </row>
    <row r="18" spans="1:7" x14ac:dyDescent="0.2">
      <c r="G18" t="s">
        <v>113</v>
      </c>
    </row>
  </sheetData>
  <mergeCells count="1">
    <mergeCell ref="A1:H1"/>
  </mergeCells>
  <phoneticPr fontId="0" type="noConversion"/>
  <conditionalFormatting sqref="G3:G9">
    <cfRule type="cellIs" dxfId="4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RowHeight="12.75" x14ac:dyDescent="0.2"/>
  <cols>
    <col min="1" max="1" width="11.5703125" bestFit="1" customWidth="1"/>
    <col min="2" max="3" width="11.42578125" customWidth="1"/>
    <col min="4" max="4" width="12.5703125" style="5" bestFit="1" customWidth="1"/>
    <col min="5" max="5" width="12" style="5" bestFit="1" customWidth="1"/>
    <col min="6" max="6" width="12" style="5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9" customFormat="1" ht="44.25" customHeight="1" x14ac:dyDescent="0.2">
      <c r="A2" s="6" t="s">
        <v>0</v>
      </c>
      <c r="B2" s="6" t="s">
        <v>2</v>
      </c>
      <c r="C2" s="6" t="s">
        <v>1</v>
      </c>
      <c r="D2" s="14" t="s">
        <v>69</v>
      </c>
      <c r="E2" s="25" t="s">
        <v>112</v>
      </c>
      <c r="F2" s="25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11</v>
      </c>
      <c r="B3" s="1" t="s">
        <v>13</v>
      </c>
      <c r="C3" s="1" t="s">
        <v>12</v>
      </c>
      <c r="D3" s="16">
        <v>60000</v>
      </c>
      <c r="E3" s="27">
        <f>D3/$D$10</f>
        <v>0.13872832369942195</v>
      </c>
      <c r="F3" s="28">
        <f>D3/12</f>
        <v>5000</v>
      </c>
      <c r="G3" s="12">
        <v>42370</v>
      </c>
      <c r="H3" s="38" t="str">
        <f>IF(G3&lt;=DATEVALUE("1/1/06"),"Yes","No")</f>
        <v>No</v>
      </c>
    </row>
    <row r="4" spans="1:8" ht="15" customHeight="1" x14ac:dyDescent="0.2">
      <c r="A4" s="10" t="s">
        <v>45</v>
      </c>
      <c r="B4" s="1" t="s">
        <v>47</v>
      </c>
      <c r="C4" s="1" t="s">
        <v>46</v>
      </c>
      <c r="D4" s="16">
        <v>57500</v>
      </c>
      <c r="E4" s="27">
        <f t="shared" ref="E4:E9" si="0">D4/$D$10</f>
        <v>0.13294797687861271</v>
      </c>
      <c r="F4" s="28">
        <f t="shared" ref="F4:F9" si="1">D4/12</f>
        <v>4791.666666666667</v>
      </c>
      <c r="G4" s="12">
        <v>42444</v>
      </c>
      <c r="H4" s="38" t="str">
        <f t="shared" ref="H4:H9" si="2">IF(G4&lt;=DATEVALUE("1/1/06"),"Yes","No")</f>
        <v>No</v>
      </c>
    </row>
    <row r="5" spans="1:8" ht="15" customHeight="1" x14ac:dyDescent="0.2">
      <c r="A5" s="10" t="s">
        <v>57</v>
      </c>
      <c r="B5" s="1" t="s">
        <v>59</v>
      </c>
      <c r="C5" s="1" t="s">
        <v>58</v>
      </c>
      <c r="D5" s="16">
        <v>70000</v>
      </c>
      <c r="E5" s="27">
        <f t="shared" si="0"/>
        <v>0.16184971098265896</v>
      </c>
      <c r="F5" s="28">
        <f t="shared" si="1"/>
        <v>5833.333333333333</v>
      </c>
      <c r="G5" s="12">
        <v>42370</v>
      </c>
      <c r="H5" s="38" t="str">
        <f t="shared" si="2"/>
        <v>No</v>
      </c>
    </row>
    <row r="6" spans="1:8" ht="15" customHeight="1" x14ac:dyDescent="0.2">
      <c r="A6" s="10" t="s">
        <v>60</v>
      </c>
      <c r="B6" s="1" t="s">
        <v>62</v>
      </c>
      <c r="C6" s="1" t="s">
        <v>61</v>
      </c>
      <c r="D6" s="16">
        <v>45000</v>
      </c>
      <c r="E6" s="27">
        <f t="shared" si="0"/>
        <v>0.10404624277456648</v>
      </c>
      <c r="F6" s="28">
        <f t="shared" si="1"/>
        <v>3750</v>
      </c>
      <c r="G6" s="12">
        <v>42415</v>
      </c>
      <c r="H6" s="38" t="str">
        <f t="shared" si="2"/>
        <v>No</v>
      </c>
    </row>
    <row r="7" spans="1:8" ht="15" customHeight="1" x14ac:dyDescent="0.2">
      <c r="A7" s="11">
        <v>1092</v>
      </c>
      <c r="B7" s="3" t="s">
        <v>83</v>
      </c>
      <c r="C7" s="3" t="s">
        <v>84</v>
      </c>
      <c r="D7" s="21">
        <v>90000</v>
      </c>
      <c r="E7" s="27">
        <f t="shared" si="0"/>
        <v>0.20809248554913296</v>
      </c>
      <c r="F7" s="28">
        <f t="shared" si="1"/>
        <v>7500</v>
      </c>
      <c r="G7" s="13">
        <v>42370</v>
      </c>
      <c r="H7" s="38" t="str">
        <f t="shared" si="2"/>
        <v>No</v>
      </c>
    </row>
    <row r="8" spans="1:8" ht="15" customHeight="1" x14ac:dyDescent="0.2">
      <c r="A8" s="11">
        <v>2567</v>
      </c>
      <c r="B8" s="3" t="s">
        <v>97</v>
      </c>
      <c r="C8" s="3" t="s">
        <v>64</v>
      </c>
      <c r="D8" s="21">
        <v>65000</v>
      </c>
      <c r="E8" s="27">
        <f t="shared" si="0"/>
        <v>0.15028901734104047</v>
      </c>
      <c r="F8" s="28">
        <f t="shared" si="1"/>
        <v>5416.666666666667</v>
      </c>
      <c r="G8" s="13">
        <v>42400</v>
      </c>
      <c r="H8" s="38" t="str">
        <f t="shared" si="2"/>
        <v>No</v>
      </c>
    </row>
    <row r="9" spans="1:8" ht="15" customHeight="1" x14ac:dyDescent="0.2">
      <c r="A9" s="11">
        <v>9835</v>
      </c>
      <c r="B9" s="3" t="s">
        <v>98</v>
      </c>
      <c r="C9" s="3" t="s">
        <v>74</v>
      </c>
      <c r="D9" s="21">
        <v>45000</v>
      </c>
      <c r="E9" s="27">
        <f t="shared" si="0"/>
        <v>0.10404624277456648</v>
      </c>
      <c r="F9" s="28">
        <f t="shared" si="1"/>
        <v>3750</v>
      </c>
      <c r="G9" s="13">
        <v>42415</v>
      </c>
      <c r="H9" s="38" t="str">
        <f t="shared" si="2"/>
        <v>No</v>
      </c>
    </row>
    <row r="10" spans="1:8" ht="15" customHeight="1" x14ac:dyDescent="0.2">
      <c r="A10" s="33" t="s">
        <v>121</v>
      </c>
      <c r="D10" s="20">
        <f>SUM(D3:D9)</f>
        <v>432500</v>
      </c>
      <c r="E10" s="20"/>
      <c r="F10" s="20"/>
      <c r="G10" s="13"/>
    </row>
    <row r="11" spans="1:8" ht="15" customHeight="1" x14ac:dyDescent="0.2">
      <c r="A11" s="33"/>
      <c r="D11" s="20"/>
      <c r="E11" s="20"/>
      <c r="F11" s="20"/>
      <c r="G11" s="13">
        <v>42374</v>
      </c>
    </row>
    <row r="12" spans="1:8" x14ac:dyDescent="0.2">
      <c r="A12" s="33" t="s">
        <v>123</v>
      </c>
      <c r="D12" s="5">
        <f>AVERAGE(D3:D9)</f>
        <v>61785.714285714283</v>
      </c>
      <c r="G12" s="13">
        <v>42379</v>
      </c>
      <c r="H12" s="35">
        <f>G12-G11</f>
        <v>5</v>
      </c>
    </row>
    <row r="13" spans="1:8" x14ac:dyDescent="0.2">
      <c r="A13" s="33" t="s">
        <v>124</v>
      </c>
      <c r="D13" s="5">
        <f>MAX(D3:D9)</f>
        <v>90000</v>
      </c>
    </row>
    <row r="14" spans="1:8" x14ac:dyDescent="0.2">
      <c r="A14" s="33" t="s">
        <v>125</v>
      </c>
      <c r="D14" s="5">
        <f>MIN(D3:D9)</f>
        <v>45000</v>
      </c>
    </row>
    <row r="15" spans="1:8" x14ac:dyDescent="0.2">
      <c r="A15" t="s">
        <v>126</v>
      </c>
      <c r="D15" s="5">
        <f>COUNTIF(D3:D9,"&gt;50,000")</f>
        <v>5</v>
      </c>
    </row>
    <row r="17" spans="1:7" x14ac:dyDescent="0.2">
      <c r="A17" s="41"/>
    </row>
    <row r="18" spans="1:7" x14ac:dyDescent="0.2">
      <c r="G18" t="s">
        <v>113</v>
      </c>
    </row>
  </sheetData>
  <mergeCells count="1">
    <mergeCell ref="A1:H1"/>
  </mergeCells>
  <phoneticPr fontId="3" type="noConversion"/>
  <conditionalFormatting sqref="G3:G9">
    <cfRule type="cellIs" dxfId="3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RowHeight="12.75" x14ac:dyDescent="0.2"/>
  <cols>
    <col min="1" max="1" width="11.5703125" bestFit="1" customWidth="1"/>
    <col min="2" max="3" width="11.42578125" customWidth="1"/>
    <col min="4" max="4" width="12.5703125" style="5" bestFit="1" customWidth="1"/>
    <col min="5" max="5" width="12" style="5" bestFit="1" customWidth="1"/>
    <col min="6" max="6" width="12" style="5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9" customFormat="1" ht="44.25" customHeight="1" x14ac:dyDescent="0.2">
      <c r="A2" s="6" t="s">
        <v>0</v>
      </c>
      <c r="B2" s="6" t="s">
        <v>2</v>
      </c>
      <c r="C2" s="6" t="s">
        <v>1</v>
      </c>
      <c r="D2" s="14" t="s">
        <v>69</v>
      </c>
      <c r="E2" s="25" t="s">
        <v>112</v>
      </c>
      <c r="F2" s="25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19</v>
      </c>
      <c r="B3" s="1" t="s">
        <v>21</v>
      </c>
      <c r="C3" s="1" t="s">
        <v>20</v>
      </c>
      <c r="D3" s="16">
        <v>60000</v>
      </c>
      <c r="E3" s="27">
        <f>D3/$D$10</f>
        <v>0.14698677119059284</v>
      </c>
      <c r="F3" s="28">
        <f>D3/12</f>
        <v>5000</v>
      </c>
      <c r="G3" s="12">
        <v>42400</v>
      </c>
      <c r="H3" s="38" t="str">
        <f>IF(G3&lt;=DATEVALUE("1/1/06"),"Yes","No")</f>
        <v>No</v>
      </c>
    </row>
    <row r="4" spans="1:8" ht="15" customHeight="1" x14ac:dyDescent="0.2">
      <c r="A4" s="10" t="s">
        <v>29</v>
      </c>
      <c r="B4" s="1" t="s">
        <v>31</v>
      </c>
      <c r="C4" s="1" t="s">
        <v>30</v>
      </c>
      <c r="D4" s="16">
        <v>55700</v>
      </c>
      <c r="E4" s="27">
        <f t="shared" ref="E4:E9" si="0">D4/$D$10</f>
        <v>0.13645271925526703</v>
      </c>
      <c r="F4" s="28">
        <f t="shared" ref="F4:F9" si="1">D4/12</f>
        <v>4641.666666666667</v>
      </c>
      <c r="G4" s="12">
        <v>42370</v>
      </c>
      <c r="H4" s="38" t="str">
        <f t="shared" ref="H4:H9" si="2">IF(G4&lt;=DATEVALUE("1/1/06"),"Yes","No")</f>
        <v>No</v>
      </c>
    </row>
    <row r="5" spans="1:8" ht="15" customHeight="1" x14ac:dyDescent="0.2">
      <c r="A5" s="10" t="s">
        <v>54</v>
      </c>
      <c r="B5" s="1" t="s">
        <v>56</v>
      </c>
      <c r="C5" s="1" t="s">
        <v>55</v>
      </c>
      <c r="D5" s="16">
        <v>42500</v>
      </c>
      <c r="E5" s="27">
        <f t="shared" si="0"/>
        <v>0.1041156295933366</v>
      </c>
      <c r="F5" s="28">
        <f t="shared" si="1"/>
        <v>3541.6666666666665</v>
      </c>
      <c r="G5" s="12">
        <v>42415</v>
      </c>
      <c r="H5" s="38" t="str">
        <f t="shared" si="2"/>
        <v>No</v>
      </c>
    </row>
    <row r="6" spans="1:8" ht="15" customHeight="1" x14ac:dyDescent="0.2">
      <c r="A6" s="11">
        <v>3299</v>
      </c>
      <c r="B6" s="3" t="s">
        <v>85</v>
      </c>
      <c r="C6" s="3" t="s">
        <v>86</v>
      </c>
      <c r="D6" s="21">
        <v>80000</v>
      </c>
      <c r="E6" s="27">
        <f t="shared" si="0"/>
        <v>0.19598236158745713</v>
      </c>
      <c r="F6" s="28">
        <f t="shared" si="1"/>
        <v>6666.666666666667</v>
      </c>
      <c r="G6" s="13">
        <v>42370</v>
      </c>
      <c r="H6" s="38" t="str">
        <f t="shared" si="2"/>
        <v>No</v>
      </c>
    </row>
    <row r="7" spans="1:8" ht="15" customHeight="1" x14ac:dyDescent="0.2">
      <c r="A7" s="11">
        <v>1501</v>
      </c>
      <c r="B7" s="3" t="s">
        <v>99</v>
      </c>
      <c r="C7" s="3" t="s">
        <v>100</v>
      </c>
      <c r="D7" s="21">
        <v>55000</v>
      </c>
      <c r="E7" s="27">
        <f t="shared" si="0"/>
        <v>0.13473787359137679</v>
      </c>
      <c r="F7" s="28">
        <f t="shared" si="1"/>
        <v>4583.333333333333</v>
      </c>
      <c r="G7" s="13">
        <v>42430</v>
      </c>
      <c r="H7" s="38" t="str">
        <f t="shared" si="2"/>
        <v>No</v>
      </c>
    </row>
    <row r="8" spans="1:8" ht="15" customHeight="1" x14ac:dyDescent="0.2">
      <c r="A8" s="11">
        <v>8320</v>
      </c>
      <c r="B8" s="3" t="s">
        <v>101</v>
      </c>
      <c r="C8" s="3" t="s">
        <v>102</v>
      </c>
      <c r="D8" s="17">
        <v>62500</v>
      </c>
      <c r="E8" s="27">
        <f t="shared" si="0"/>
        <v>0.15311121999020089</v>
      </c>
      <c r="F8" s="28">
        <f t="shared" si="1"/>
        <v>5208.333333333333</v>
      </c>
      <c r="G8" s="13">
        <v>42370</v>
      </c>
      <c r="H8" s="38" t="str">
        <f t="shared" si="2"/>
        <v>No</v>
      </c>
    </row>
    <row r="9" spans="1:8" ht="15" customHeight="1" x14ac:dyDescent="0.2">
      <c r="A9" s="11">
        <v>4111</v>
      </c>
      <c r="B9" s="3" t="s">
        <v>103</v>
      </c>
      <c r="C9" s="3" t="s">
        <v>104</v>
      </c>
      <c r="D9" s="21">
        <v>52500</v>
      </c>
      <c r="E9" s="27">
        <f t="shared" si="0"/>
        <v>0.12861342479176874</v>
      </c>
      <c r="F9" s="28">
        <f t="shared" si="1"/>
        <v>4375</v>
      </c>
      <c r="G9" s="13">
        <v>42444</v>
      </c>
      <c r="H9" s="38" t="str">
        <f t="shared" si="2"/>
        <v>No</v>
      </c>
    </row>
    <row r="10" spans="1:8" ht="15" customHeight="1" x14ac:dyDescent="0.2">
      <c r="A10" s="33" t="s">
        <v>121</v>
      </c>
      <c r="D10" s="20">
        <f>SUM(D3:D9)</f>
        <v>408200</v>
      </c>
      <c r="E10" s="20"/>
      <c r="F10" s="20"/>
      <c r="G10" s="13"/>
    </row>
    <row r="11" spans="1:8" ht="15" customHeight="1" x14ac:dyDescent="0.2">
      <c r="A11" s="33"/>
      <c r="D11" s="20"/>
      <c r="E11" s="20"/>
      <c r="F11" s="20"/>
      <c r="G11" s="13">
        <v>42374</v>
      </c>
    </row>
    <row r="12" spans="1:8" x14ac:dyDescent="0.2">
      <c r="A12" s="33" t="s">
        <v>123</v>
      </c>
      <c r="D12" s="5">
        <f>AVERAGE(D3:D9)</f>
        <v>58314.285714285717</v>
      </c>
      <c r="G12" s="13">
        <v>42379</v>
      </c>
      <c r="H12" s="35">
        <f>G12-G11</f>
        <v>5</v>
      </c>
    </row>
    <row r="13" spans="1:8" x14ac:dyDescent="0.2">
      <c r="A13" s="33" t="s">
        <v>124</v>
      </c>
      <c r="D13" s="5">
        <f>MAX(D3:D9)</f>
        <v>80000</v>
      </c>
    </row>
    <row r="14" spans="1:8" x14ac:dyDescent="0.2">
      <c r="A14" s="33" t="s">
        <v>125</v>
      </c>
      <c r="D14" s="5">
        <f>MIN(D3:D9)</f>
        <v>42500</v>
      </c>
    </row>
    <row r="15" spans="1:8" x14ac:dyDescent="0.2">
      <c r="A15" t="s">
        <v>126</v>
      </c>
      <c r="D15" s="5">
        <f>COUNTIF(D3:D9,"&gt;50,000")</f>
        <v>6</v>
      </c>
    </row>
    <row r="17" spans="1:7" x14ac:dyDescent="0.2">
      <c r="A17" s="41"/>
    </row>
    <row r="18" spans="1:7" x14ac:dyDescent="0.2">
      <c r="G18" t="s">
        <v>113</v>
      </c>
    </row>
  </sheetData>
  <mergeCells count="1">
    <mergeCell ref="A1:H1"/>
  </mergeCells>
  <phoneticPr fontId="3" type="noConversion"/>
  <conditionalFormatting sqref="G3:G9">
    <cfRule type="cellIs" dxfId="2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RowHeight="12.75" x14ac:dyDescent="0.2"/>
  <cols>
    <col min="1" max="1" width="11.5703125" bestFit="1" customWidth="1"/>
    <col min="2" max="3" width="11.42578125" customWidth="1"/>
    <col min="4" max="4" width="16.140625" style="5" bestFit="1" customWidth="1"/>
    <col min="5" max="5" width="12" style="5" bestFit="1" customWidth="1"/>
    <col min="6" max="6" width="12" style="5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9" customFormat="1" ht="44.25" customHeight="1" x14ac:dyDescent="0.2">
      <c r="A2" s="6" t="s">
        <v>0</v>
      </c>
      <c r="B2" s="6" t="s">
        <v>2</v>
      </c>
      <c r="C2" s="6" t="s">
        <v>1</v>
      </c>
      <c r="D2" s="14" t="s">
        <v>69</v>
      </c>
      <c r="E2" s="25" t="s">
        <v>112</v>
      </c>
      <c r="F2" s="25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3</v>
      </c>
      <c r="B3" s="1" t="s">
        <v>5</v>
      </c>
      <c r="C3" s="1" t="s">
        <v>4</v>
      </c>
      <c r="D3" s="16">
        <v>45000</v>
      </c>
      <c r="E3" s="27">
        <f>D3/$D$10</f>
        <v>0.1115933044017359</v>
      </c>
      <c r="F3" s="28">
        <f>D3/12</f>
        <v>3750</v>
      </c>
      <c r="G3" s="12">
        <v>42370</v>
      </c>
      <c r="H3" s="38" t="str">
        <f>IF(G3&lt;=DATEVALUE("1/1/06"),"Yes","No")</f>
        <v>No</v>
      </c>
    </row>
    <row r="4" spans="1:8" ht="15" customHeight="1" x14ac:dyDescent="0.2">
      <c r="A4" s="10" t="s">
        <v>26</v>
      </c>
      <c r="B4" s="1" t="s">
        <v>28</v>
      </c>
      <c r="C4" s="1" t="s">
        <v>27</v>
      </c>
      <c r="D4" s="16">
        <v>52500</v>
      </c>
      <c r="E4" s="27">
        <f t="shared" ref="E4:E9" si="0">D4/$D$10</f>
        <v>0.13019218846869188</v>
      </c>
      <c r="F4" s="28">
        <f t="shared" ref="F4:F9" si="1">D4/12</f>
        <v>4375</v>
      </c>
      <c r="G4" s="12">
        <v>42444</v>
      </c>
      <c r="H4" s="38" t="str">
        <f t="shared" ref="H4:H9" si="2">IF(G4&lt;=DATEVALUE("1/1/06"),"Yes","No")</f>
        <v>No</v>
      </c>
    </row>
    <row r="5" spans="1:8" ht="15" customHeight="1" x14ac:dyDescent="0.2">
      <c r="A5" s="10" t="s">
        <v>48</v>
      </c>
      <c r="B5" s="1" t="s">
        <v>50</v>
      </c>
      <c r="C5" s="1" t="s">
        <v>49</v>
      </c>
      <c r="D5" s="16">
        <v>51250</v>
      </c>
      <c r="E5" s="27">
        <f t="shared" si="0"/>
        <v>0.12709237445753255</v>
      </c>
      <c r="F5" s="28">
        <f t="shared" si="1"/>
        <v>4270.833333333333</v>
      </c>
      <c r="G5" s="12">
        <v>42401</v>
      </c>
      <c r="H5" s="38" t="str">
        <f t="shared" si="2"/>
        <v>No</v>
      </c>
    </row>
    <row r="6" spans="1:8" ht="15" customHeight="1" x14ac:dyDescent="0.2">
      <c r="A6" s="10" t="s">
        <v>51</v>
      </c>
      <c r="B6" s="1" t="s">
        <v>53</v>
      </c>
      <c r="C6" s="1" t="s">
        <v>52</v>
      </c>
      <c r="D6" s="16">
        <v>65000</v>
      </c>
      <c r="E6" s="27">
        <f t="shared" si="0"/>
        <v>0.16119032858028517</v>
      </c>
      <c r="F6" s="28">
        <f t="shared" si="1"/>
        <v>5416.666666666667</v>
      </c>
      <c r="G6" s="12">
        <v>42384</v>
      </c>
      <c r="H6" s="38" t="str">
        <f t="shared" si="2"/>
        <v>No</v>
      </c>
    </row>
    <row r="7" spans="1:8" ht="15" customHeight="1" x14ac:dyDescent="0.2">
      <c r="A7" s="10" t="s">
        <v>63</v>
      </c>
      <c r="B7" s="1" t="s">
        <v>65</v>
      </c>
      <c r="C7" s="1" t="s">
        <v>64</v>
      </c>
      <c r="D7" s="16">
        <v>52000</v>
      </c>
      <c r="E7" s="27">
        <f t="shared" si="0"/>
        <v>0.12895226286422815</v>
      </c>
      <c r="F7" s="28">
        <f t="shared" si="1"/>
        <v>4333.333333333333</v>
      </c>
      <c r="G7" s="12">
        <v>42430</v>
      </c>
      <c r="H7" s="38" t="str">
        <f t="shared" si="2"/>
        <v>No</v>
      </c>
    </row>
    <row r="8" spans="1:8" ht="15" customHeight="1" x14ac:dyDescent="0.2">
      <c r="A8" s="11">
        <v>7235</v>
      </c>
      <c r="B8" s="4" t="s">
        <v>87</v>
      </c>
      <c r="C8" s="4" t="s">
        <v>88</v>
      </c>
      <c r="D8" s="19">
        <v>95000</v>
      </c>
      <c r="E8" s="27">
        <f t="shared" si="0"/>
        <v>0.23558586484810912</v>
      </c>
      <c r="F8" s="28">
        <f t="shared" si="1"/>
        <v>7916.666666666667</v>
      </c>
      <c r="G8" s="13">
        <v>42370</v>
      </c>
      <c r="H8" s="38" t="str">
        <f t="shared" si="2"/>
        <v>No</v>
      </c>
    </row>
    <row r="9" spans="1:8" ht="15" customHeight="1" x14ac:dyDescent="0.2">
      <c r="A9" s="11">
        <v>2228</v>
      </c>
      <c r="B9" s="4" t="s">
        <v>105</v>
      </c>
      <c r="C9" s="4" t="s">
        <v>52</v>
      </c>
      <c r="D9" s="17">
        <v>42500</v>
      </c>
      <c r="E9" s="27">
        <f t="shared" si="0"/>
        <v>0.10539367637941724</v>
      </c>
      <c r="F9" s="28">
        <f t="shared" si="1"/>
        <v>3541.6666666666665</v>
      </c>
      <c r="G9" s="13">
        <v>42444</v>
      </c>
      <c r="H9" s="38" t="str">
        <f t="shared" si="2"/>
        <v>No</v>
      </c>
    </row>
    <row r="10" spans="1:8" ht="15" customHeight="1" x14ac:dyDescent="0.2">
      <c r="A10" s="33" t="s">
        <v>121</v>
      </c>
      <c r="D10" s="20">
        <f>SUM(D3:D9)</f>
        <v>403250</v>
      </c>
      <c r="E10" s="20"/>
      <c r="F10" s="20"/>
      <c r="G10" s="13"/>
    </row>
    <row r="11" spans="1:8" ht="15" customHeight="1" x14ac:dyDescent="0.2">
      <c r="A11" s="33"/>
      <c r="D11" s="20"/>
      <c r="E11" s="20"/>
      <c r="F11" s="20"/>
      <c r="G11" s="13">
        <v>42374</v>
      </c>
    </row>
    <row r="12" spans="1:8" x14ac:dyDescent="0.2">
      <c r="A12" s="33" t="s">
        <v>123</v>
      </c>
      <c r="D12" s="5">
        <f>AVERAGE(D3:D9)</f>
        <v>57607.142857142855</v>
      </c>
      <c r="G12" s="13">
        <v>42379</v>
      </c>
      <c r="H12" s="35">
        <f>G12-G11</f>
        <v>5</v>
      </c>
    </row>
    <row r="13" spans="1:8" x14ac:dyDescent="0.2">
      <c r="A13" s="33" t="s">
        <v>124</v>
      </c>
      <c r="D13" s="5">
        <f>MAX(D3:D9)</f>
        <v>95000</v>
      </c>
    </row>
    <row r="14" spans="1:8" x14ac:dyDescent="0.2">
      <c r="A14" s="33" t="s">
        <v>125</v>
      </c>
      <c r="D14" s="5">
        <f>MIN(D3:D9)</f>
        <v>42500</v>
      </c>
    </row>
    <row r="15" spans="1:8" x14ac:dyDescent="0.2">
      <c r="A15" t="s">
        <v>126</v>
      </c>
      <c r="D15" s="5">
        <f>COUNTIF(D3:D9,"&gt;50,000")</f>
        <v>5</v>
      </c>
    </row>
    <row r="17" spans="1:7" x14ac:dyDescent="0.2">
      <c r="A17" s="41"/>
    </row>
    <row r="18" spans="1:7" x14ac:dyDescent="0.2">
      <c r="G18" t="s">
        <v>113</v>
      </c>
    </row>
  </sheetData>
  <mergeCells count="1">
    <mergeCell ref="A1:H1"/>
  </mergeCells>
  <phoneticPr fontId="3" type="noConversion"/>
  <conditionalFormatting sqref="G3:G9">
    <cfRule type="cellIs" dxfId="1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RowHeight="12.75" x14ac:dyDescent="0.2"/>
  <cols>
    <col min="1" max="1" width="11.5703125" bestFit="1" customWidth="1"/>
    <col min="2" max="3" width="11.42578125" customWidth="1"/>
    <col min="4" max="4" width="16.140625" bestFit="1" customWidth="1"/>
    <col min="5" max="5" width="12" bestFit="1" customWidth="1"/>
    <col min="6" max="6" width="12" customWidth="1"/>
    <col min="7" max="7" width="11.7109375" bestFit="1" customWidth="1"/>
    <col min="8" max="8" width="9.5703125" customWidth="1"/>
  </cols>
  <sheetData>
    <row r="1" spans="1:8" ht="21" x14ac:dyDescent="0.35">
      <c r="A1" s="42" t="s">
        <v>120</v>
      </c>
      <c r="B1" s="42"/>
      <c r="C1" s="42"/>
      <c r="D1" s="42"/>
      <c r="E1" s="42"/>
      <c r="F1" s="42"/>
      <c r="G1" s="42"/>
      <c r="H1" s="42"/>
    </row>
    <row r="2" spans="1:8" s="9" customFormat="1" ht="44.25" customHeight="1" x14ac:dyDescent="0.2">
      <c r="A2" s="6" t="s">
        <v>0</v>
      </c>
      <c r="B2" s="6" t="s">
        <v>2</v>
      </c>
      <c r="C2" s="6" t="s">
        <v>1</v>
      </c>
      <c r="D2" s="7" t="s">
        <v>69</v>
      </c>
      <c r="E2" s="26" t="s">
        <v>112</v>
      </c>
      <c r="F2" s="26" t="s">
        <v>114</v>
      </c>
      <c r="G2" s="6" t="s">
        <v>70</v>
      </c>
      <c r="H2" s="39" t="s">
        <v>127</v>
      </c>
    </row>
    <row r="3" spans="1:8" ht="15" customHeight="1" x14ac:dyDescent="0.2">
      <c r="A3" s="10" t="s">
        <v>35</v>
      </c>
      <c r="B3" s="1" t="s">
        <v>37</v>
      </c>
      <c r="C3" s="1" t="s">
        <v>36</v>
      </c>
      <c r="D3" s="16">
        <v>60000</v>
      </c>
      <c r="E3" s="27">
        <f>D3/$D$10</f>
        <v>0.14545454545454545</v>
      </c>
      <c r="F3" s="28">
        <f>D3/12</f>
        <v>5000</v>
      </c>
      <c r="G3" s="12">
        <v>42370</v>
      </c>
      <c r="H3" s="38" t="str">
        <f>IF(G3&lt;=DATEVALUE("1/1/06"),"Yes","No")</f>
        <v>No</v>
      </c>
    </row>
    <row r="4" spans="1:8" ht="15" customHeight="1" x14ac:dyDescent="0.2">
      <c r="A4" s="10" t="s">
        <v>39</v>
      </c>
      <c r="B4" s="1" t="s">
        <v>41</v>
      </c>
      <c r="C4" s="1" t="s">
        <v>40</v>
      </c>
      <c r="D4" s="16">
        <v>45000</v>
      </c>
      <c r="E4" s="27">
        <f t="shared" ref="E4:E9" si="0">D4/$D$10</f>
        <v>0.10909090909090909</v>
      </c>
      <c r="F4" s="28">
        <f t="shared" ref="F4:F9" si="1">D4/12</f>
        <v>3750</v>
      </c>
      <c r="G4" s="12">
        <v>42384</v>
      </c>
      <c r="H4" s="38" t="str">
        <f t="shared" ref="H4:H9" si="2">IF(G4&lt;=DATEVALUE("1/1/06"),"Yes","No")</f>
        <v>No</v>
      </c>
    </row>
    <row r="5" spans="1:8" ht="15" customHeight="1" x14ac:dyDescent="0.2">
      <c r="A5" s="10" t="s">
        <v>66</v>
      </c>
      <c r="B5" s="1" t="s">
        <v>68</v>
      </c>
      <c r="C5" s="1" t="s">
        <v>67</v>
      </c>
      <c r="D5" s="16">
        <v>62500</v>
      </c>
      <c r="E5" s="27">
        <f t="shared" si="0"/>
        <v>0.15151515151515152</v>
      </c>
      <c r="F5" s="28">
        <f t="shared" si="1"/>
        <v>5208.333333333333</v>
      </c>
      <c r="G5" s="12">
        <v>42415</v>
      </c>
      <c r="H5" s="38" t="str">
        <f t="shared" si="2"/>
        <v>No</v>
      </c>
    </row>
    <row r="6" spans="1:8" ht="15" customHeight="1" x14ac:dyDescent="0.2">
      <c r="A6" s="11">
        <v>3351</v>
      </c>
      <c r="B6" s="3" t="s">
        <v>89</v>
      </c>
      <c r="C6" s="3" t="s">
        <v>90</v>
      </c>
      <c r="D6" s="21">
        <v>95000</v>
      </c>
      <c r="E6" s="27">
        <f t="shared" si="0"/>
        <v>0.23030303030303031</v>
      </c>
      <c r="F6" s="28">
        <f t="shared" si="1"/>
        <v>7916.666666666667</v>
      </c>
      <c r="G6" s="13">
        <v>42370</v>
      </c>
      <c r="H6" s="38" t="str">
        <f t="shared" si="2"/>
        <v>No</v>
      </c>
    </row>
    <row r="7" spans="1:8" ht="15" customHeight="1" x14ac:dyDescent="0.2">
      <c r="A7" s="11">
        <v>2290</v>
      </c>
      <c r="B7" s="3" t="s">
        <v>106</v>
      </c>
      <c r="C7" s="3" t="s">
        <v>107</v>
      </c>
      <c r="D7" s="21">
        <v>55000</v>
      </c>
      <c r="E7" s="27">
        <f t="shared" si="0"/>
        <v>0.13333333333333333</v>
      </c>
      <c r="F7" s="28">
        <f t="shared" si="1"/>
        <v>4583.333333333333</v>
      </c>
      <c r="G7" s="13">
        <v>42430</v>
      </c>
      <c r="H7" s="38" t="str">
        <f t="shared" si="2"/>
        <v>No</v>
      </c>
    </row>
    <row r="8" spans="1:8" ht="15" customHeight="1" x14ac:dyDescent="0.2">
      <c r="A8" s="11">
        <v>7805</v>
      </c>
      <c r="B8" s="3" t="s">
        <v>108</v>
      </c>
      <c r="C8" s="3" t="s">
        <v>109</v>
      </c>
      <c r="D8" s="17">
        <v>50000</v>
      </c>
      <c r="E8" s="27">
        <f t="shared" si="0"/>
        <v>0.12121212121212122</v>
      </c>
      <c r="F8" s="28">
        <f t="shared" si="1"/>
        <v>4166.666666666667</v>
      </c>
      <c r="G8" s="13">
        <v>42370</v>
      </c>
      <c r="H8" s="38" t="str">
        <f t="shared" si="2"/>
        <v>No</v>
      </c>
    </row>
    <row r="9" spans="1:8" ht="15" customHeight="1" x14ac:dyDescent="0.2">
      <c r="A9" s="11">
        <v>1117</v>
      </c>
      <c r="B9" s="3" t="s">
        <v>110</v>
      </c>
      <c r="C9" s="3" t="s">
        <v>111</v>
      </c>
      <c r="D9" s="21">
        <v>45000</v>
      </c>
      <c r="E9" s="27">
        <f t="shared" si="0"/>
        <v>0.10909090909090909</v>
      </c>
      <c r="F9" s="28">
        <f t="shared" si="1"/>
        <v>3750</v>
      </c>
      <c r="G9" s="13">
        <v>42444</v>
      </c>
      <c r="H9" s="38" t="str">
        <f t="shared" si="2"/>
        <v>No</v>
      </c>
    </row>
    <row r="10" spans="1:8" ht="15" customHeight="1" x14ac:dyDescent="0.2">
      <c r="A10" s="33" t="s">
        <v>121</v>
      </c>
      <c r="D10" s="20">
        <f>SUM(D3:D9)</f>
        <v>412500</v>
      </c>
      <c r="E10" s="20"/>
      <c r="F10" s="20"/>
      <c r="G10" s="13"/>
    </row>
    <row r="11" spans="1:8" ht="15" customHeight="1" x14ac:dyDescent="0.2">
      <c r="A11" s="33"/>
      <c r="D11" s="20"/>
      <c r="E11" s="20"/>
      <c r="F11" s="20"/>
      <c r="G11" s="34">
        <v>38722</v>
      </c>
    </row>
    <row r="12" spans="1:8" x14ac:dyDescent="0.2">
      <c r="A12" s="33" t="s">
        <v>123</v>
      </c>
      <c r="D12" s="20">
        <f>AVERAGE(D3:D9)</f>
        <v>58928.571428571428</v>
      </c>
      <c r="G12" s="34">
        <v>38727</v>
      </c>
      <c r="H12" s="35">
        <f>G12-G11</f>
        <v>5</v>
      </c>
    </row>
    <row r="13" spans="1:8" x14ac:dyDescent="0.2">
      <c r="A13" s="33" t="s">
        <v>124</v>
      </c>
      <c r="D13" s="20">
        <f>MAX(D3:D9)</f>
        <v>95000</v>
      </c>
    </row>
    <row r="14" spans="1:8" x14ac:dyDescent="0.2">
      <c r="A14" s="33" t="s">
        <v>125</v>
      </c>
      <c r="D14" s="20">
        <f>MIN(D3:D9)</f>
        <v>45000</v>
      </c>
    </row>
    <row r="15" spans="1:8" x14ac:dyDescent="0.2">
      <c r="A15" t="s">
        <v>126</v>
      </c>
      <c r="D15">
        <f>COUNTIF(D3:D9,"&gt;50,000")</f>
        <v>4</v>
      </c>
    </row>
    <row r="17" spans="1:7" x14ac:dyDescent="0.2">
      <c r="A17" s="41"/>
    </row>
    <row r="18" spans="1:7" x14ac:dyDescent="0.2">
      <c r="G18" t="s">
        <v>113</v>
      </c>
    </row>
  </sheetData>
  <mergeCells count="1">
    <mergeCell ref="A1:H1"/>
  </mergeCells>
  <phoneticPr fontId="0" type="noConversion"/>
  <conditionalFormatting sqref="G3:G9">
    <cfRule type="cellIs" dxfId="0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H1"/>
    </sheetView>
  </sheetViews>
  <sheetFormatPr defaultRowHeight="12.75" x14ac:dyDescent="0.2"/>
  <cols>
    <col min="1" max="1" width="18.28515625" bestFit="1" customWidth="1"/>
    <col min="2" max="2" width="14.85546875" bestFit="1" customWidth="1"/>
    <col min="3" max="3" width="9.7109375" bestFit="1" customWidth="1"/>
    <col min="4" max="4" width="13.140625" bestFit="1" customWidth="1"/>
  </cols>
  <sheetData>
    <row r="1" spans="1:5" ht="21" x14ac:dyDescent="0.35">
      <c r="A1" s="42" t="s">
        <v>120</v>
      </c>
      <c r="B1" s="42"/>
      <c r="C1" s="42"/>
      <c r="D1" s="42"/>
      <c r="E1" s="42"/>
    </row>
    <row r="2" spans="1:5" ht="21" x14ac:dyDescent="0.35">
      <c r="A2" s="24"/>
      <c r="B2" s="24"/>
      <c r="C2" s="24"/>
      <c r="D2" s="24"/>
      <c r="E2" s="24"/>
    </row>
    <row r="3" spans="1:5" s="9" customFormat="1" x14ac:dyDescent="0.2">
      <c r="A3" s="9" t="s">
        <v>119</v>
      </c>
      <c r="B3" s="9" t="s">
        <v>122</v>
      </c>
      <c r="C3" s="9" t="s">
        <v>118</v>
      </c>
      <c r="D3" s="9" t="s">
        <v>116</v>
      </c>
    </row>
    <row r="4" spans="1:5" ht="15" customHeight="1" x14ac:dyDescent="0.2">
      <c r="A4" t="s">
        <v>10</v>
      </c>
      <c r="B4" s="22">
        <f>Acct!D10</f>
        <v>400000</v>
      </c>
      <c r="C4" s="23">
        <f t="shared" ref="C4:C10" si="0">B4*$B$12</f>
        <v>16201.219141740417</v>
      </c>
      <c r="D4" s="23">
        <f>B4+C4</f>
        <v>416201.21914174041</v>
      </c>
    </row>
    <row r="5" spans="1:5" ht="15" customHeight="1" x14ac:dyDescent="0.2">
      <c r="A5" t="s">
        <v>18</v>
      </c>
      <c r="B5" s="22">
        <f>Eng!D10</f>
        <v>412500</v>
      </c>
      <c r="C5" s="23">
        <f t="shared" si="0"/>
        <v>16707.507239919803</v>
      </c>
      <c r="D5" s="23">
        <f t="shared" ref="D5:D10" si="1">B5+C5</f>
        <v>429207.5072399198</v>
      </c>
    </row>
    <row r="6" spans="1:5" ht="15" customHeight="1" x14ac:dyDescent="0.2">
      <c r="A6" t="s">
        <v>14</v>
      </c>
      <c r="B6" s="22">
        <f>'F&amp;B'!D10</f>
        <v>432500</v>
      </c>
      <c r="C6" s="23">
        <f t="shared" si="0"/>
        <v>17517.568197006825</v>
      </c>
      <c r="D6" s="23">
        <f t="shared" si="1"/>
        <v>450017.56819700683</v>
      </c>
    </row>
    <row r="7" spans="1:5" ht="15" customHeight="1" x14ac:dyDescent="0.2">
      <c r="A7" t="s">
        <v>22</v>
      </c>
      <c r="B7" s="22">
        <f>HR!D10</f>
        <v>408200</v>
      </c>
      <c r="C7" s="23">
        <f t="shared" si="0"/>
        <v>16533.344134146097</v>
      </c>
      <c r="D7" s="23">
        <f t="shared" si="1"/>
        <v>424733.34413414611</v>
      </c>
    </row>
    <row r="8" spans="1:5" ht="15" customHeight="1" x14ac:dyDescent="0.2">
      <c r="A8" t="s">
        <v>6</v>
      </c>
      <c r="B8" s="22">
        <f>Ops!D10</f>
        <v>403250</v>
      </c>
      <c r="C8" s="23">
        <f t="shared" si="0"/>
        <v>16332.854047267057</v>
      </c>
      <c r="D8" s="23">
        <f t="shared" si="1"/>
        <v>419582.85404726706</v>
      </c>
    </row>
    <row r="9" spans="1:5" ht="15" customHeight="1" x14ac:dyDescent="0.2">
      <c r="A9" t="s">
        <v>38</v>
      </c>
      <c r="B9" s="22">
        <f>'S&amp;M'!D10</f>
        <v>412500</v>
      </c>
      <c r="C9" s="23">
        <f t="shared" si="0"/>
        <v>16707.507239919803</v>
      </c>
      <c r="D9" s="23">
        <f t="shared" si="1"/>
        <v>429207.5072399198</v>
      </c>
    </row>
    <row r="10" spans="1:5" s="30" customFormat="1" ht="15" customHeight="1" x14ac:dyDescent="0.2">
      <c r="A10" s="30" t="s">
        <v>115</v>
      </c>
      <c r="B10" s="31">
        <f>SUM(B4:B9)</f>
        <v>2468950</v>
      </c>
      <c r="C10" s="32">
        <f t="shared" si="0"/>
        <v>100000</v>
      </c>
      <c r="D10" s="32">
        <f t="shared" si="1"/>
        <v>2568950</v>
      </c>
    </row>
    <row r="12" spans="1:5" x14ac:dyDescent="0.2">
      <c r="A12" t="s">
        <v>117</v>
      </c>
      <c r="B12" s="29">
        <v>4.0503047854351042E-2</v>
      </c>
    </row>
    <row r="17" spans="1:1" x14ac:dyDescent="0.2">
      <c r="A17" s="41"/>
    </row>
  </sheetData>
  <mergeCells count="1">
    <mergeCell ref="A1:E1"/>
  </mergeCells>
  <phoneticPr fontId="3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Acct</vt:lpstr>
      <vt:lpstr>Eng</vt:lpstr>
      <vt:lpstr>F&amp;B</vt:lpstr>
      <vt:lpstr>HR</vt:lpstr>
      <vt:lpstr>Ops</vt:lpstr>
      <vt:lpstr>S&amp;M</vt:lpstr>
      <vt:lpstr>Summary</vt:lpstr>
      <vt:lpstr>F&amp;B Chart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2006-04-17T04:04:54Z</cp:lastPrinted>
  <dcterms:created xsi:type="dcterms:W3CDTF">2006-04-16T04:05:29Z</dcterms:created>
  <dcterms:modified xsi:type="dcterms:W3CDTF">2012-11-16T21:17:01Z</dcterms:modified>
</cp:coreProperties>
</file>